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2025 Land Analysis Reports\"/>
    </mc:Choice>
  </mc:AlternateContent>
  <xr:revisionPtr revIDLastSave="0" documentId="13_ncr:1_{B7882FB9-1DDC-4CDF-8B1F-35BB41E7D83A}" xr6:coauthVersionLast="47" xr6:coauthVersionMax="47" xr10:uidLastSave="{00000000-0000-0000-0000-000000000000}"/>
  <bookViews>
    <workbookView xWindow="28680" yWindow="-120" windowWidth="29040" windowHeight="15720" xr2:uid="{6AB74D4B-EBB4-4E96-9453-E58509B559E1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K12" i="2"/>
  <c r="S12" i="2" s="1"/>
  <c r="Q12" i="2"/>
  <c r="R12" i="2"/>
  <c r="I13" i="2"/>
  <c r="K13" i="2"/>
  <c r="S13" i="2" s="1"/>
  <c r="Q13" i="2"/>
  <c r="R13" i="2"/>
  <c r="I4" i="2"/>
  <c r="K4" i="2"/>
  <c r="R4" i="2" s="1"/>
  <c r="I5" i="2"/>
  <c r="K5" i="2"/>
  <c r="Q5" i="2"/>
  <c r="R5" i="2"/>
  <c r="S5" i="2"/>
  <c r="I6" i="2"/>
  <c r="K6" i="2"/>
  <c r="Q6" i="2"/>
  <c r="R6" i="2"/>
  <c r="S6" i="2"/>
  <c r="D7" i="2"/>
  <c r="G7" i="2"/>
  <c r="H7" i="2"/>
  <c r="I8" i="2" s="1"/>
  <c r="J7" i="2"/>
  <c r="L7" i="2"/>
  <c r="M7" i="2"/>
  <c r="O7" i="2"/>
  <c r="P7" i="2"/>
  <c r="I9" i="2" l="1"/>
  <c r="K7" i="2"/>
  <c r="M9" i="2" s="1"/>
  <c r="Q4" i="2"/>
  <c r="P9" i="2"/>
  <c r="S9" i="2"/>
  <c r="S4" i="2"/>
</calcChain>
</file>

<file path=xl/sharedStrings.xml><?xml version="1.0" encoding="utf-8"?>
<sst xmlns="http://schemas.openxmlformats.org/spreadsheetml/2006/main" count="100" uniqueCount="74">
  <si>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</si>
  <si>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</si>
  <si>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</si>
  <si>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</si>
  <si>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</si>
  <si>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</si>
  <si>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</si>
  <si>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</si>
  <si>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</si>
  <si>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</si>
  <si>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</si>
  <si>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</si>
  <si>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</si>
  <si>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</si>
  <si>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</si>
  <si>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</si>
  <si>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</si>
  <si>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</si>
  <si>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</si>
  <si>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</si>
  <si>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</si>
  <si>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</si>
  <si>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</si>
  <si>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</si>
  <si>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</si>
  <si>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</si>
  <si>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</si>
  <si>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</si>
  <si>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</si>
  <si>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</si>
  <si>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</si>
  <si>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</si>
  <si>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</si>
  <si>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</si>
  <si>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</si>
  <si>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</si>
  <si>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</si>
  <si>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</si>
  <si>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</si>
  <si>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</si>
  <si>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</si>
  <si>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</si>
  <si>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</si>
  <si>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</si>
  <si>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003-003-001-1100</t>
  </si>
  <si>
    <t>12032 M-123</t>
  </si>
  <si>
    <t>WD</t>
  </si>
  <si>
    <t>03-ARM'S LENGTH</t>
  </si>
  <si>
    <t>4100</t>
  </si>
  <si>
    <t>L232/P421</t>
  </si>
  <si>
    <t xml:space="preserve">4000 RES LAND </t>
  </si>
  <si>
    <t>NOT INSPECTED</t>
  </si>
  <si>
    <t>401</t>
  </si>
  <si>
    <t>003-004-021-0200</t>
  </si>
  <si>
    <t>4973 ATWOOD TR</t>
  </si>
  <si>
    <t>L231/P228</t>
  </si>
  <si>
    <t>003-008-028-1000</t>
  </si>
  <si>
    <t>20260 WIDGEON RD</t>
  </si>
  <si>
    <t>L229/P274</t>
  </si>
  <si>
    <t>003-008-033-0800</t>
  </si>
  <si>
    <t>10988 S CHESBROUGH LAKE RD</t>
  </si>
  <si>
    <t>L236/P212</t>
  </si>
  <si>
    <t>003-013-034-0400</t>
  </si>
  <si>
    <t>9765 SWAMP LAKES RD</t>
  </si>
  <si>
    <t>L233/P216</t>
  </si>
  <si>
    <t>A-TAHQ TR-M123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</si>
  <si>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</si>
  <si>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</si>
  <si>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</si>
  <si>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</si>
  <si>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</si>
  <si>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</si>
  <si>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</si>
  <si>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 xml:space="preserve">2025 40 Acre Vacant Land Value Analysis.  A vacant land analysis was performed and resulted in no vacant 40 acre land sales.  An improved 40 acre vacant land residual analysis was performed and resulted in a price per acre of $1,150 per acre.  The price per acre has been rounded.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</si>
</sst>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0" fontId="3" fillId="0" borderId="0" xfId="0" applyFont="1"/>
    <xf numFmtId="165" fontId="3" fillId="0" borderId="0" xfId="0" applyNumberFormat="1" applyFont="1"/>
    <xf numFmtId="6" fontId="3" fillId="0" borderId="0" xfId="0" applyNumberFormat="1" applyFont="1"/>
    <xf numFmtId="164" fontId="3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F3FF9-0FAC-4DE6-B842-F1A40DA8B9EE}">
  <dimension ref="A1:BL15"/>
  <sheetViews>
    <sheetView tabSelected="1" workbookViewId="0">
      <selection activeCell="I15" sqref="A15:I15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4" customWidth="1"/>
    <col min="4" max="4" width="17.7109375" style="14" customWidth="1"/>
    <col min="5" max="5" width="8.7109375" customWidth="1"/>
    <col min="6" max="6" width="49.7109375" customWidth="1"/>
    <col min="7" max="8" width="17.7109375" style="14" customWidth="1"/>
    <col min="9" max="9" width="18.7109375" style="19" customWidth="1"/>
    <col min="10" max="10" width="17.7109375" style="14" customWidth="1"/>
    <col min="11" max="11" width="18.7109375" style="14" customWidth="1"/>
    <col min="12" max="12" width="20.7109375" style="14" customWidth="1"/>
    <col min="13" max="13" width="17.7109375" style="29" customWidth="1"/>
    <col min="14" max="14" width="10.7109375" style="33" customWidth="1"/>
    <col min="15" max="15" width="14.7109375" style="38" customWidth="1"/>
    <col min="16" max="16" width="16.7109375" style="38" customWidth="1"/>
    <col min="17" max="17" width="15.7109375" style="14" customWidth="1"/>
    <col min="18" max="18" width="17.7109375" style="14" customWidth="1"/>
    <col min="19" max="19" width="17.7109375" style="43" customWidth="1"/>
    <col min="20" max="20" width="17.7109375" style="38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36" width="20.7109375" customWidth="1"/>
    <col min="37" max="37" width="21.7109375" customWidth="1"/>
    <col min="38" max="42" width="20.7109375" customWidth="1"/>
    <col min="43" max="43" width="21.7109375" customWidth="1"/>
    <col min="44" max="44" width="20.7109375" customWidth="1"/>
  </cols>
  <sheetData>
    <row r="1" spans="1:64" x14ac:dyDescent="0.25">
      <c r="A1" s="1" t="s">
        <v>0</v>
      </c>
      <c r="B1" s="1" t="s">
        <v>1</v>
      </c>
      <c r="C1" s="23" t="s">
        <v>2</v>
      </c>
      <c r="D1" s="13" t="s">
        <v>3</v>
      </c>
      <c r="E1" s="1" t="s">
        <v>4</v>
      </c>
      <c r="F1" s="1" t="s">
        <v>5</v>
      </c>
      <c r="G1" s="13" t="s">
        <v>6</v>
      </c>
      <c r="H1" s="13" t="s">
        <v>7</v>
      </c>
      <c r="I1" s="18" t="s">
        <v>8</v>
      </c>
      <c r="J1" s="13" t="s">
        <v>9</v>
      </c>
      <c r="K1" s="13" t="s">
        <v>10</v>
      </c>
      <c r="L1" s="13" t="s">
        <v>11</v>
      </c>
      <c r="M1" s="28" t="s">
        <v>12</v>
      </c>
      <c r="N1" s="32" t="s">
        <v>13</v>
      </c>
      <c r="O1" s="37" t="s">
        <v>14</v>
      </c>
      <c r="P1" s="37" t="s">
        <v>15</v>
      </c>
      <c r="Q1" s="13" t="s">
        <v>16</v>
      </c>
      <c r="R1" s="13" t="s">
        <v>17</v>
      </c>
      <c r="S1" s="42" t="s">
        <v>18</v>
      </c>
      <c r="T1" s="37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L2" s="2"/>
      <c r="BC2" s="2"/>
      <c r="BE2" s="2"/>
    </row>
    <row r="4" spans="1:64" x14ac:dyDescent="0.25">
      <c r="A4" t="s">
        <v>56</v>
      </c>
      <c r="B4" t="s">
        <v>57</v>
      </c>
      <c r="C4" s="24">
        <v>44749</v>
      </c>
      <c r="D4" s="14">
        <v>55000</v>
      </c>
      <c r="E4" t="s">
        <v>46</v>
      </c>
      <c r="F4" t="s">
        <v>47</v>
      </c>
      <c r="G4" s="14">
        <v>55000</v>
      </c>
      <c r="H4" s="14">
        <v>21600</v>
      </c>
      <c r="I4" s="19">
        <f>H4/G4*100</f>
        <v>39.272727272727273</v>
      </c>
      <c r="J4" s="14">
        <v>43917</v>
      </c>
      <c r="K4" s="14">
        <f>G4-8917</f>
        <v>46083</v>
      </c>
      <c r="L4" s="14">
        <v>35000</v>
      </c>
      <c r="M4" s="29">
        <v>0</v>
      </c>
      <c r="N4" s="33">
        <v>0</v>
      </c>
      <c r="O4" s="38">
        <v>40</v>
      </c>
      <c r="P4" s="38">
        <v>40</v>
      </c>
      <c r="Q4" s="14" t="e">
        <f>K4/M4</f>
        <v>#DIV/0!</v>
      </c>
      <c r="R4" s="14">
        <f>K4/O4</f>
        <v>1152.075</v>
      </c>
      <c r="S4" s="43">
        <f>K4/O4/43560</f>
        <v>2.6448002754820937E-2</v>
      </c>
      <c r="T4" s="38">
        <v>0</v>
      </c>
      <c r="U4" s="5" t="s">
        <v>48</v>
      </c>
      <c r="V4" t="s">
        <v>58</v>
      </c>
      <c r="X4" t="s">
        <v>50</v>
      </c>
      <c r="Y4">
        <v>0</v>
      </c>
      <c r="Z4">
        <v>0</v>
      </c>
      <c r="AA4" t="s">
        <v>51</v>
      </c>
      <c r="AC4" s="6" t="s">
        <v>52</v>
      </c>
    </row>
    <row r="5" spans="1:64" x14ac:dyDescent="0.25">
      <c r="A5" t="s">
        <v>59</v>
      </c>
      <c r="B5" t="s">
        <v>60</v>
      </c>
      <c r="C5" s="24">
        <v>45261</v>
      </c>
      <c r="D5" s="14">
        <v>30000</v>
      </c>
      <c r="E5" t="s">
        <v>46</v>
      </c>
      <c r="F5" t="s">
        <v>47</v>
      </c>
      <c r="G5" s="14">
        <v>30000</v>
      </c>
      <c r="H5" s="14">
        <v>25400</v>
      </c>
      <c r="I5" s="19">
        <f>H5/G5*100</f>
        <v>84.666666666666671</v>
      </c>
      <c r="J5" s="14">
        <v>51732</v>
      </c>
      <c r="K5" s="14">
        <f>G5-15732</f>
        <v>14268</v>
      </c>
      <c r="L5" s="14">
        <v>36000</v>
      </c>
      <c r="M5" s="29">
        <v>0</v>
      </c>
      <c r="N5" s="33">
        <v>0</v>
      </c>
      <c r="O5" s="38">
        <v>40</v>
      </c>
      <c r="P5" s="38">
        <v>40</v>
      </c>
      <c r="Q5" s="14" t="e">
        <f>K5/M5</f>
        <v>#DIV/0!</v>
      </c>
      <c r="R5" s="14">
        <f>K5/O5</f>
        <v>356.7</v>
      </c>
      <c r="S5" s="43">
        <f>K5/O5/43560</f>
        <v>8.1887052341597794E-3</v>
      </c>
      <c r="T5" s="38">
        <v>0</v>
      </c>
      <c r="U5" s="5" t="s">
        <v>48</v>
      </c>
      <c r="V5" t="s">
        <v>61</v>
      </c>
      <c r="X5" t="s">
        <v>50</v>
      </c>
      <c r="Y5">
        <v>0</v>
      </c>
      <c r="Z5">
        <v>0</v>
      </c>
      <c r="AA5" t="s">
        <v>51</v>
      </c>
      <c r="AC5" s="6" t="s">
        <v>52</v>
      </c>
    </row>
    <row r="6" spans="1:64" ht="15.75" thickBot="1" x14ac:dyDescent="0.3">
      <c r="A6" t="s">
        <v>62</v>
      </c>
      <c r="B6" t="s">
        <v>63</v>
      </c>
      <c r="C6" s="24">
        <v>45019</v>
      </c>
      <c r="D6" s="14">
        <v>84500</v>
      </c>
      <c r="E6" t="s">
        <v>46</v>
      </c>
      <c r="F6" t="s">
        <v>47</v>
      </c>
      <c r="G6" s="14">
        <v>84500</v>
      </c>
      <c r="H6" s="14">
        <v>21800</v>
      </c>
      <c r="I6" s="19">
        <f>H6/G6*100</f>
        <v>25.798816568047339</v>
      </c>
      <c r="J6" s="14">
        <v>43923</v>
      </c>
      <c r="K6" s="14">
        <f>G6-7923</f>
        <v>76577</v>
      </c>
      <c r="L6" s="14">
        <v>36000</v>
      </c>
      <c r="M6" s="29">
        <v>200</v>
      </c>
      <c r="N6" s="33">
        <v>0</v>
      </c>
      <c r="O6" s="38">
        <v>40</v>
      </c>
      <c r="P6" s="38">
        <v>40</v>
      </c>
      <c r="Q6" s="14">
        <f>K6/M6</f>
        <v>382.88499999999999</v>
      </c>
      <c r="R6" s="14">
        <f>K6/O6</f>
        <v>1914.425</v>
      </c>
      <c r="S6" s="43">
        <f>K6/O6/43560</f>
        <v>4.3949150596877866E-2</v>
      </c>
      <c r="T6" s="38">
        <v>200</v>
      </c>
      <c r="U6" s="5" t="s">
        <v>48</v>
      </c>
      <c r="V6" t="s">
        <v>64</v>
      </c>
      <c r="X6" t="s">
        <v>50</v>
      </c>
      <c r="Y6">
        <v>0</v>
      </c>
      <c r="Z6">
        <v>0</v>
      </c>
      <c r="AA6" t="s">
        <v>51</v>
      </c>
      <c r="AC6" s="6" t="s">
        <v>52</v>
      </c>
      <c r="AD6" t="s">
        <v>65</v>
      </c>
    </row>
    <row r="7" spans="1:64" ht="15.75" thickTop="1" x14ac:dyDescent="0.25">
      <c r="A7" s="7"/>
      <c r="B7" s="7"/>
      <c r="C7" s="25" t="s">
        <v>66</v>
      </c>
      <c r="D7" s="15">
        <f>+SUM(D2:D6)</f>
        <v>169500</v>
      </c>
      <c r="E7" s="7"/>
      <c r="F7" s="7"/>
      <c r="G7" s="15">
        <f>+SUM(G2:G6)</f>
        <v>169500</v>
      </c>
      <c r="H7" s="15">
        <f>+SUM(H2:H6)</f>
        <v>68800</v>
      </c>
      <c r="I7" s="20"/>
      <c r="J7" s="15">
        <f>+SUM(J2:J6)</f>
        <v>139572</v>
      </c>
      <c r="K7" s="15">
        <f>+SUM(K2:K6)</f>
        <v>136928</v>
      </c>
      <c r="L7" s="15">
        <f>+SUM(L2:L6)</f>
        <v>107000</v>
      </c>
      <c r="M7" s="30">
        <f>+SUM(M2:M6)</f>
        <v>200</v>
      </c>
      <c r="N7" s="34"/>
      <c r="O7" s="39">
        <f>+SUM(O2:O6)</f>
        <v>120</v>
      </c>
      <c r="P7" s="39">
        <f>+SUM(P2:P6)</f>
        <v>120</v>
      </c>
      <c r="Q7" s="15"/>
      <c r="R7" s="15"/>
      <c r="S7" s="44"/>
      <c r="T7" s="39"/>
      <c r="U7" s="8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</row>
    <row r="8" spans="1:64" x14ac:dyDescent="0.25">
      <c r="A8" s="9"/>
      <c r="B8" s="9"/>
      <c r="C8" s="26"/>
      <c r="D8" s="16"/>
      <c r="E8" s="9"/>
      <c r="F8" s="9"/>
      <c r="G8" s="16"/>
      <c r="H8" s="16" t="s">
        <v>67</v>
      </c>
      <c r="I8" s="21">
        <f>H7/G7*100</f>
        <v>40.589970501474923</v>
      </c>
      <c r="J8" s="16"/>
      <c r="K8" s="16"/>
      <c r="L8" s="16" t="s">
        <v>68</v>
      </c>
      <c r="M8" s="31"/>
      <c r="N8" s="35"/>
      <c r="O8" s="40" t="s">
        <v>68</v>
      </c>
      <c r="P8" s="40"/>
      <c r="Q8" s="16"/>
      <c r="R8" s="16" t="s">
        <v>68</v>
      </c>
      <c r="S8" s="45"/>
      <c r="T8" s="40"/>
      <c r="U8" s="10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</row>
    <row r="9" spans="1:64" x14ac:dyDescent="0.25">
      <c r="A9" s="11"/>
      <c r="B9" s="11"/>
      <c r="C9" s="27"/>
      <c r="D9" s="17"/>
      <c r="E9" s="11"/>
      <c r="F9" s="11"/>
      <c r="G9" s="17"/>
      <c r="H9" s="17" t="s">
        <v>69</v>
      </c>
      <c r="I9" s="22">
        <f>STDEV(I2:I6)</f>
        <v>30.842556580726399</v>
      </c>
      <c r="J9" s="17"/>
      <c r="K9" s="17"/>
      <c r="L9" s="17" t="s">
        <v>70</v>
      </c>
      <c r="M9" s="47">
        <f>K7/M7</f>
        <v>684.64</v>
      </c>
      <c r="N9" s="36"/>
      <c r="O9" s="41" t="s">
        <v>71</v>
      </c>
      <c r="P9" s="41">
        <f>K7/O7</f>
        <v>1141.0666666666666</v>
      </c>
      <c r="Q9" s="17"/>
      <c r="R9" s="17" t="s">
        <v>72</v>
      </c>
      <c r="S9" s="46">
        <f>K7/O7/43560</f>
        <v>2.6195286195286195E-2</v>
      </c>
      <c r="T9" s="41"/>
      <c r="U9" s="12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2" spans="1:64" x14ac:dyDescent="0.25">
      <c r="A12" t="s">
        <v>44</v>
      </c>
      <c r="B12" t="s">
        <v>45</v>
      </c>
      <c r="C12" s="24">
        <v>44935</v>
      </c>
      <c r="D12" s="14">
        <v>45000</v>
      </c>
      <c r="E12" t="s">
        <v>46</v>
      </c>
      <c r="F12" t="s">
        <v>47</v>
      </c>
      <c r="G12" s="14">
        <v>45000</v>
      </c>
      <c r="H12" s="14">
        <v>53300</v>
      </c>
      <c r="I12" s="19">
        <f>H12/G12*100</f>
        <v>118.44444444444444</v>
      </c>
      <c r="J12" s="14">
        <v>113605</v>
      </c>
      <c r="K12" s="14">
        <f>G12-77605</f>
        <v>-32605</v>
      </c>
      <c r="L12" s="14">
        <v>36000</v>
      </c>
      <c r="M12" s="29">
        <v>0</v>
      </c>
      <c r="N12" s="33">
        <v>0</v>
      </c>
      <c r="O12" s="38">
        <v>40</v>
      </c>
      <c r="P12" s="38">
        <v>40</v>
      </c>
      <c r="Q12" s="14" t="e">
        <f>K12/M12</f>
        <v>#DIV/0!</v>
      </c>
      <c r="R12" s="14">
        <f>K12/O12</f>
        <v>-815.125</v>
      </c>
      <c r="S12" s="43">
        <f>K12/O12/43560</f>
        <v>-1.871269513314968E-2</v>
      </c>
      <c r="T12" s="38">
        <v>0</v>
      </c>
      <c r="U12" s="5" t="s">
        <v>48</v>
      </c>
      <c r="V12" t="s">
        <v>49</v>
      </c>
      <c r="X12" t="s">
        <v>50</v>
      </c>
      <c r="Y12">
        <v>0</v>
      </c>
      <c r="Z12">
        <v>1</v>
      </c>
      <c r="AA12" t="s">
        <v>51</v>
      </c>
      <c r="AC12" s="6" t="s">
        <v>52</v>
      </c>
    </row>
    <row r="13" spans="1:64" x14ac:dyDescent="0.25">
      <c r="A13" t="s">
        <v>53</v>
      </c>
      <c r="B13" t="s">
        <v>54</v>
      </c>
      <c r="C13" s="24">
        <v>44858</v>
      </c>
      <c r="D13" s="14">
        <v>116000</v>
      </c>
      <c r="E13" t="s">
        <v>46</v>
      </c>
      <c r="F13" t="s">
        <v>47</v>
      </c>
      <c r="G13" s="14">
        <v>116000</v>
      </c>
      <c r="H13" s="14">
        <v>21900</v>
      </c>
      <c r="I13" s="19">
        <f>H13/G13*100</f>
        <v>18.879310344827584</v>
      </c>
      <c r="J13" s="14">
        <v>44507</v>
      </c>
      <c r="K13" s="14">
        <f>G13-9507</f>
        <v>106493</v>
      </c>
      <c r="L13" s="14">
        <v>35000</v>
      </c>
      <c r="M13" s="29">
        <v>0</v>
      </c>
      <c r="N13" s="33">
        <v>0</v>
      </c>
      <c r="O13" s="38">
        <v>40</v>
      </c>
      <c r="P13" s="38">
        <v>40</v>
      </c>
      <c r="Q13" s="14" t="e">
        <f>K13/M13</f>
        <v>#DIV/0!</v>
      </c>
      <c r="R13" s="14">
        <f>K13/O13</f>
        <v>2662.3249999999998</v>
      </c>
      <c r="S13" s="43">
        <f>K13/O13/43560</f>
        <v>6.1118572084481168E-2</v>
      </c>
      <c r="T13" s="38">
        <v>0</v>
      </c>
      <c r="U13" s="5" t="s">
        <v>48</v>
      </c>
      <c r="V13" t="s">
        <v>55</v>
      </c>
      <c r="X13" t="s">
        <v>50</v>
      </c>
      <c r="Y13">
        <v>0</v>
      </c>
      <c r="Z13">
        <v>0</v>
      </c>
      <c r="AA13" t="s">
        <v>51</v>
      </c>
      <c r="AC13" s="6" t="s">
        <v>52</v>
      </c>
    </row>
    <row r="15" spans="1:64" x14ac:dyDescent="0.25">
      <c r="A15" s="48" t="s">
        <v>73</v>
      </c>
      <c r="B15" s="48"/>
      <c r="C15" s="49"/>
      <c r="D15" s="50"/>
      <c r="E15" s="48"/>
      <c r="F15" s="48"/>
      <c r="G15" s="50"/>
      <c r="H15" s="50"/>
      <c r="I15" s="51"/>
    </row>
  </sheetData>
  <conditionalFormatting sqref="AD2:AR3 A4:AR6 A12:AC13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7AB4A-6B1C-4CEC-A99C-80ACDC1B35B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2025-02-02T01:06:55Z</dcterms:created>
  <dcterms:modified xsi:type="dcterms:W3CDTF">2025-02-04T21:42:41Z</dcterms:modified>
</cp:coreProperties>
</file>